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o\Desktop\"/>
    </mc:Choice>
  </mc:AlternateContent>
  <bookViews>
    <workbookView xWindow="0" yWindow="0" windowWidth="24000" windowHeight="9735" activeTab="4"/>
  </bookViews>
  <sheets>
    <sheet name="LED" sheetId="1" r:id="rId1"/>
    <sheet name="ICC" sheetId="2" r:id="rId2"/>
    <sheet name="OXFAM" sheetId="3" r:id="rId3"/>
    <sheet name="CM + PROMO" sheetId="4" r:id="rId4"/>
    <sheet name="Total Cost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C6" i="5"/>
  <c r="D5" i="4"/>
  <c r="D3" i="4"/>
  <c r="D2" i="4"/>
  <c r="E8" i="5" l="1"/>
  <c r="E5" i="5"/>
  <c r="E4" i="5"/>
  <c r="E3" i="5"/>
  <c r="C3" i="5"/>
  <c r="C4" i="5"/>
  <c r="C5" i="5"/>
  <c r="B1" i="1"/>
  <c r="B4" i="3"/>
  <c r="A3" i="2"/>
  <c r="C8" i="5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3" i="1"/>
  <c r="G38" i="1" l="1"/>
  <c r="J38" i="1" s="1"/>
  <c r="G30" i="1"/>
  <c r="J30" i="1" s="1"/>
  <c r="G22" i="1"/>
  <c r="J22" i="1" s="1"/>
  <c r="G14" i="1"/>
  <c r="J14" i="1" s="1"/>
  <c r="G27" i="1"/>
  <c r="J27" i="1" s="1"/>
  <c r="G19" i="1"/>
  <c r="J19" i="1" s="1"/>
  <c r="G35" i="1"/>
  <c r="J35" i="1" s="1"/>
  <c r="G37" i="1"/>
  <c r="J37" i="1" s="1"/>
  <c r="G29" i="1"/>
  <c r="J29" i="1" s="1"/>
  <c r="G21" i="1"/>
  <c r="J21" i="1" s="1"/>
  <c r="G36" i="1"/>
  <c r="J36" i="1" s="1"/>
  <c r="G28" i="1"/>
  <c r="J28" i="1" s="1"/>
  <c r="G20" i="1"/>
  <c r="J20" i="1" s="1"/>
  <c r="G34" i="1"/>
  <c r="J34" i="1" s="1"/>
  <c r="G26" i="1"/>
  <c r="J26" i="1" s="1"/>
  <c r="G18" i="1"/>
  <c r="J18" i="1" s="1"/>
  <c r="G13" i="1"/>
  <c r="J13" i="1" s="1"/>
  <c r="G33" i="1"/>
  <c r="J33" i="1" s="1"/>
  <c r="G17" i="1"/>
  <c r="J17" i="1" s="1"/>
  <c r="G40" i="1"/>
  <c r="J40" i="1" s="1"/>
  <c r="G32" i="1"/>
  <c r="J32" i="1" s="1"/>
  <c r="G24" i="1"/>
  <c r="J24" i="1" s="1"/>
  <c r="G16" i="1"/>
  <c r="J16" i="1" s="1"/>
  <c r="G25" i="1"/>
  <c r="J25" i="1" s="1"/>
  <c r="G39" i="1"/>
  <c r="J39" i="1" s="1"/>
  <c r="G31" i="1"/>
  <c r="J31" i="1" s="1"/>
  <c r="G23" i="1"/>
  <c r="J23" i="1" s="1"/>
  <c r="G15" i="1"/>
  <c r="J15" i="1" s="1"/>
  <c r="H115" i="1"/>
  <c r="I115" i="1"/>
  <c r="K115" i="1" l="1"/>
</calcChain>
</file>

<file path=xl/sharedStrings.xml><?xml version="1.0" encoding="utf-8"?>
<sst xmlns="http://schemas.openxmlformats.org/spreadsheetml/2006/main" count="51" uniqueCount="43">
  <si>
    <t>LED</t>
  </si>
  <si>
    <t>Months</t>
  </si>
  <si>
    <t>Incandescent</t>
  </si>
  <si>
    <t>for 5 lamps</t>
  </si>
  <si>
    <t>you save</t>
  </si>
  <si>
    <t>Cost kWh</t>
  </si>
  <si>
    <t>Basic formula:</t>
  </si>
  <si>
    <t>Hours/day</t>
  </si>
  <si>
    <t>Price LED</t>
  </si>
  <si>
    <t>Price Incandescent</t>
  </si>
  <si>
    <t>LED life</t>
  </si>
  <si>
    <t>Incandescent life</t>
  </si>
  <si>
    <t>W LED</t>
  </si>
  <si>
    <t>W Incandescent</t>
  </si>
  <si>
    <t>Discount</t>
  </si>
  <si>
    <t>=((Months)*(kWh/day)*(price kWh)*365/12)+Price bulb*(1-discount rate)+(Price bulb*(1-discount rate)*%used*months used)</t>
  </si>
  <si>
    <t>Difference</t>
  </si>
  <si>
    <t>Amount bought:</t>
  </si>
  <si>
    <t>Potential costs ICC</t>
  </si>
  <si>
    <t>Totaal</t>
  </si>
  <si>
    <t>Item</t>
  </si>
  <si>
    <t>Kosten</t>
  </si>
  <si>
    <t xml:space="preserve">Rent </t>
  </si>
  <si>
    <t>Energy</t>
  </si>
  <si>
    <t>Administration fee</t>
  </si>
  <si>
    <t>Visitors (estimated)</t>
  </si>
  <si>
    <t>Cost of free glass orange juice</t>
  </si>
  <si>
    <t>Total cost</t>
  </si>
  <si>
    <t>ICC</t>
  </si>
  <si>
    <t>OXFAM</t>
  </si>
  <si>
    <t>CM+PROMO</t>
  </si>
  <si>
    <t>TOTAL</t>
  </si>
  <si>
    <t>SHORT TERM</t>
  </si>
  <si>
    <t>LONG TERM</t>
  </si>
  <si>
    <t>Units</t>
  </si>
  <si>
    <t>Price/unit</t>
  </si>
  <si>
    <t>Total</t>
  </si>
  <si>
    <t>Posters (A4)</t>
  </si>
  <si>
    <t>Barrels (120 Litre Blue Drum)</t>
  </si>
  <si>
    <t>Gas (from ICC to IVAGO = 2.8 km)</t>
  </si>
  <si>
    <t>2.8 km</t>
  </si>
  <si>
    <t>€1.158 /L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</si>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</sst>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&quot;£&quot;* #,##0.00_-;\-&quot;£&quot;* #,##0.00_-;_-&quot;£&quot;* &quot;-&quot;??_-;_-@_-"/>
    <numFmt numFmtId="165" formatCode="[$€-2]\ #,##0.00;[Red]\-[$€-2]\ #,##0.00"/>
    <numFmt numFmtId="166" formatCode="[$€-2]\ #,##0.0000;[Red]\-[$€-2]\ #,##0.0000"/>
    <numFmt numFmtId="167" formatCode="_-[$€-2]\ * #,##0.00_-;\-[$€-2]\ * #,##0.00_-;_-[$€-2]\ * &quot;-&quot;??_-;_-@_-"/>
    <numFmt numFmtId="168" formatCode="&quot;€&quot;\ #,##0.00"/>
    <numFmt numFmtId="169" formatCode="&quot;€&quot;\ #,##0.00;[Red]&quot;€&quot;\ #,##0.00"/>
    <numFmt numFmtId="170" formatCode="_ [$€-813]\ * #,##0.00_ ;_ [$€-813]\ * \-#,##0.00_ ;_ [$€-813]\ * &quot;-&quot;??_ ;_ @_ "/>
    <numFmt numFmtId="171" formatCode="_ [$€-813]\ * #,##0.0000_ ;_ [$€-813]\ * \-#,##0.0000_ ;_ [$€-813]\ * &quot;-&quot;??_ ;_ @_ "/>
    <numFmt numFmtId="172" formatCode="_ [$€-813]\ * #,##0.0000_ ;_ [$€-813]\ * \-#,##0.0000_ ;_ [$€-813]\ * &quot;-&quot;????_ ;_ @_ "/>
    <numFmt numFmtId="174" formatCode="[$€-813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24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</cellStyleXfs>
  <cellXfs count="54">
    <xf numFmtId="0" fontId="0" fillId="0" borderId="0" xfId="0"/>
    <xf numFmtId="2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0" fontId="0" fillId="0" borderId="0" xfId="0" quotePrefix="1"/>
    <xf numFmtId="167" fontId="0" fillId="0" borderId="0" xfId="1" applyNumberFormat="1" applyFont="1"/>
    <xf numFmtId="167" fontId="0" fillId="0" borderId="0" xfId="0" applyNumberFormat="1"/>
    <xf numFmtId="9" fontId="0" fillId="0" borderId="0" xfId="0" applyNumberFormat="1"/>
    <xf numFmtId="0" fontId="6" fillId="0" borderId="0" xfId="3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14" fontId="4" fillId="0" borderId="0" xfId="4" applyNumberFormat="1" applyBorder="1" applyAlignment="1">
      <alignment horizontal="right"/>
    </xf>
    <xf numFmtId="0" fontId="0" fillId="0" borderId="0" xfId="0" applyAlignment="1">
      <alignment vertical="center"/>
    </xf>
    <xf numFmtId="0" fontId="4" fillId="0" borderId="1" xfId="4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/>
    <xf numFmtId="168" fontId="7" fillId="2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0" fillId="0" borderId="0" xfId="0" applyAlignment="1">
      <alignment horizontal="left" vertical="center" wrapText="1"/>
    </xf>
    <xf numFmtId="169" fontId="0" fillId="0" borderId="0" xfId="0" applyNumberFormat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9" fontId="0" fillId="0" borderId="0" xfId="0" applyNumberFormat="1" applyAlignment="1">
      <alignment horizontal="center"/>
    </xf>
    <xf numFmtId="171" fontId="0" fillId="0" borderId="0" xfId="0" applyNumberFormat="1"/>
    <xf numFmtId="9" fontId="0" fillId="0" borderId="0" xfId="2" applyFont="1"/>
    <xf numFmtId="172" fontId="0" fillId="0" borderId="0" xfId="0" applyNumberFormat="1"/>
    <xf numFmtId="0" fontId="10" fillId="3" borderId="2" xfId="0" applyFont="1" applyFill="1" applyBorder="1"/>
    <xf numFmtId="0" fontId="10" fillId="3" borderId="3" xfId="0" applyFont="1" applyFill="1" applyBorder="1"/>
    <xf numFmtId="0" fontId="0" fillId="0" borderId="2" xfId="0" applyBorder="1"/>
    <xf numFmtId="170" fontId="10" fillId="3" borderId="2" xfId="0" applyNumberFormat="1" applyFont="1" applyFill="1" applyBorder="1"/>
    <xf numFmtId="170" fontId="0" fillId="0" borderId="2" xfId="0" applyNumberFormat="1" applyBorder="1"/>
    <xf numFmtId="170" fontId="10" fillId="3" borderId="2" xfId="1" applyNumberFormat="1" applyFont="1" applyFill="1" applyBorder="1"/>
    <xf numFmtId="170" fontId="0" fillId="0" borderId="3" xfId="0" applyNumberFormat="1" applyBorder="1"/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9" xfId="0" applyFill="1" applyBorder="1"/>
    <xf numFmtId="174" fontId="0" fillId="4" borderId="9" xfId="0" applyNumberFormat="1" applyFill="1" applyBorder="1"/>
    <xf numFmtId="0" fontId="0" fillId="5" borderId="10" xfId="0" applyFill="1" applyBorder="1"/>
    <xf numFmtId="0" fontId="0" fillId="5" borderId="11" xfId="0" applyFill="1" applyBorder="1"/>
    <xf numFmtId="174" fontId="0" fillId="5" borderId="11" xfId="0" applyNumberFormat="1" applyFill="1" applyBorder="1"/>
    <xf numFmtId="0" fontId="0" fillId="4" borderId="9" xfId="0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174" fontId="0" fillId="5" borderId="9" xfId="0" applyNumberFormat="1" applyFill="1" applyBorder="1"/>
  </cellXfs>
  <cellStyles count="5">
    <cellStyle name="Kop 1" xfId="4" builtinId="16"/>
    <cellStyle name="Procent" xfId="2" builtinId="5"/>
    <cellStyle name="Standaard" xfId="0" builtinId="0"/>
    <cellStyle name="Titel" xfId="3" builtinId="15"/>
    <cellStyle name="Valuta" xfId="1" builtinId="4"/>
  </cellStyles>
  <dxfs count="9">
    <dxf>
      <numFmt numFmtId="173" formatCode="&quot;$&quot;#,##0.00"/>
      <alignment horizontal="center" vertical="center" textRotation="0" wrapText="0" indent="0" justifyLastLine="0" shrinkToFit="0" readingOrder="0"/>
    </dxf>
    <dxf>
      <numFmt numFmtId="169" formatCode="&quot;€&quot;\ #,##0.00;[Red]&quot;€&quot;\ #,##0.00"/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bottom" textRotation="0" wrapText="0" indent="0" justifyLastLine="0" shrinkToFit="0" readingOrder="0"/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5"/>
        </top>
        <bottom style="thin">
          <color theme="5"/>
        </bottom>
        <vertical/>
        <horizontal/>
      </border>
    </dxf>
    <dxf>
      <font>
        <b val="0"/>
        <i val="0"/>
        <color theme="1" tint="0.499984740745262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Berekende lijst" pivot="0" count="5">
      <tableStyleElement type="wholeTable" dxfId="8"/>
      <tableStyleElement type="headerRow" dxfId="7"/>
      <tableStyleElement type="totalRow" dxfId="6"/>
      <tableStyleElement type="firstColumn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3 Hour/day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LED!$D$12</c:f>
              <c:strCache>
                <c:ptCount val="1"/>
                <c:pt idx="0">
                  <c:v>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LED!$D$13:$D$36</c:f>
              <c:numCache>
                <c:formatCode>_-[$€-2]\ * #\ ##0.00_-;\-[$€-2]\ * #\ ##0.00_-;_-[$€-2]\ * "-"??_-;_-@_-</c:formatCode>
                <c:ptCount val="24"/>
                <c:pt idx="0">
                  <c:v>6.1262994444444443</c:v>
                </c:pt>
                <c:pt idx="1">
                  <c:v>6.1685988888888881</c:v>
                </c:pt>
                <c:pt idx="2">
                  <c:v>6.2108983333333336</c:v>
                </c:pt>
                <c:pt idx="3">
                  <c:v>6.2531977777777774</c:v>
                </c:pt>
                <c:pt idx="4">
                  <c:v>6.2954972222222221</c:v>
                </c:pt>
                <c:pt idx="5">
                  <c:v>6.3377966666666659</c:v>
                </c:pt>
                <c:pt idx="6">
                  <c:v>6.3800961111111105</c:v>
                </c:pt>
                <c:pt idx="7">
                  <c:v>6.4223955555555552</c:v>
                </c:pt>
                <c:pt idx="8">
                  <c:v>6.4646949999999999</c:v>
                </c:pt>
                <c:pt idx="9">
                  <c:v>6.5069944444444445</c:v>
                </c:pt>
                <c:pt idx="10">
                  <c:v>6.5492938888888883</c:v>
                </c:pt>
                <c:pt idx="11">
                  <c:v>6.591593333333333</c:v>
                </c:pt>
                <c:pt idx="12">
                  <c:v>6.6338927777777768</c:v>
                </c:pt>
                <c:pt idx="13">
                  <c:v>6.6761922222222214</c:v>
                </c:pt>
                <c:pt idx="14">
                  <c:v>6.718491666666667</c:v>
                </c:pt>
                <c:pt idx="15">
                  <c:v>6.7607911111111108</c:v>
                </c:pt>
                <c:pt idx="16">
                  <c:v>6.8030905555555554</c:v>
                </c:pt>
                <c:pt idx="17">
                  <c:v>6.8453899999999992</c:v>
                </c:pt>
                <c:pt idx="18">
                  <c:v>6.8876894444444439</c:v>
                </c:pt>
                <c:pt idx="19">
                  <c:v>6.9299888888888894</c:v>
                </c:pt>
                <c:pt idx="20">
                  <c:v>6.9722883333333323</c:v>
                </c:pt>
                <c:pt idx="21">
                  <c:v>7.0145877777777779</c:v>
                </c:pt>
                <c:pt idx="22">
                  <c:v>7.0568872222222216</c:v>
                </c:pt>
                <c:pt idx="23">
                  <c:v>7.0991866666666663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29-4ED9-A6D9-208499C65BB6}"/>
            </c:ext>
          </c:extLst>
        </c:ser>
        <c:ser>
          <c:idx val="2"/>
          <c:order val="1"/>
          <c:tx>
            <c:strRef>
              <c:f>LED!$E$12</c:f>
              <c:strCache>
                <c:ptCount val="1"/>
                <c:pt idx="0">
                  <c:v>Incandescent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LED!$E$13:$E$36</c:f>
              <c:numCache>
                <c:formatCode>_-[$€-2]\ * #\ ##0.00_-;\-[$€-2]\ * #\ ##0.00_-;_-[$€-2]\ * "-"??_-;_-@_-</c:formatCode>
                <c:ptCount val="24"/>
                <c:pt idx="0">
                  <c:v>4.2070249999999998</c:v>
                </c:pt>
                <c:pt idx="1">
                  <c:v>5.1140499999999998</c:v>
                </c:pt>
                <c:pt idx="2">
                  <c:v>6.0210749999999997</c:v>
                </c:pt>
                <c:pt idx="3">
                  <c:v>6.9280999999999997</c:v>
                </c:pt>
                <c:pt idx="4">
                  <c:v>7.8351249999999997</c:v>
                </c:pt>
                <c:pt idx="5">
                  <c:v>8.7421499999999988</c:v>
                </c:pt>
                <c:pt idx="6">
                  <c:v>9.6491749999999996</c:v>
                </c:pt>
                <c:pt idx="7">
                  <c:v>10.5562</c:v>
                </c:pt>
                <c:pt idx="8">
                  <c:v>11.463225000000001</c:v>
                </c:pt>
                <c:pt idx="9">
                  <c:v>12.37025</c:v>
                </c:pt>
                <c:pt idx="10">
                  <c:v>13.277274999999999</c:v>
                </c:pt>
                <c:pt idx="11">
                  <c:v>14.1843</c:v>
                </c:pt>
                <c:pt idx="12">
                  <c:v>15.091325000000001</c:v>
                </c:pt>
                <c:pt idx="13">
                  <c:v>15.99835</c:v>
                </c:pt>
                <c:pt idx="14">
                  <c:v>16.905374999999999</c:v>
                </c:pt>
                <c:pt idx="15">
                  <c:v>17.8124</c:v>
                </c:pt>
                <c:pt idx="16">
                  <c:v>18.719425000000001</c:v>
                </c:pt>
                <c:pt idx="17">
                  <c:v>19.626450000000002</c:v>
                </c:pt>
                <c:pt idx="18">
                  <c:v>20.533475000000003</c:v>
                </c:pt>
                <c:pt idx="19">
                  <c:v>21.4405</c:v>
                </c:pt>
                <c:pt idx="20">
                  <c:v>22.347525000000001</c:v>
                </c:pt>
                <c:pt idx="21">
                  <c:v>23.254550000000002</c:v>
                </c:pt>
                <c:pt idx="22">
                  <c:v>24.161575000000003</c:v>
                </c:pt>
                <c:pt idx="23">
                  <c:v>25.0686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29-4ED9-A6D9-208499C6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23232"/>
        <c:axId val="-16919424"/>
      </c:lineChart>
      <c:catAx>
        <c:axId val="-1692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16919424"/>
        <c:crosses val="autoZero"/>
        <c:auto val="0"/>
        <c:lblAlgn val="ctr"/>
        <c:lblOffset val="100"/>
        <c:noMultiLvlLbl val="0"/>
      </c:catAx>
      <c:valAx>
        <c:axId val="-1691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Total</a:t>
                </a:r>
                <a:r>
                  <a:rPr lang="en-GB" baseline="0"/>
                  <a:t>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-[$€-2]\ * #\ ##0.00_-;\-[$€-2]\ * #\ 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1692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350520</xdr:colOff>
      <xdr:row>10</xdr:row>
      <xdr:rowOff>99060</xdr:rowOff>
    </xdr:from>
    <xdr:to>
      <xdr:col>23</xdr:col>
      <xdr:colOff>594360</xdr:colOff>
      <xdr:row>29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Lijst" displayName="Lijst" ref="A5:B9" headerRowDxfId="3">
  <autoFilter ref="A5:B9"/>
  <tableColumns count="2">
    <tableColumn id="1" name="Item" totalsRowLabel="Total" dataDxfId="2"/>
    <tableColumn id="4" name="Kosten" totalsRowFunction="sum" dataDxfId="1" totalsRowDxfId="0"/>
  </tableColumns>
  <tableStyleInfo name="Berekende lijst" showFirstColumn="1" showLastColumn="0" showRowStripes="1" showColumnStripes="0"/>
  <extLst>
    <ext xmlns:x14="http://schemas.microsoft.com/office/spreadsheetml/2009/9/main" uri="{504A1905-F514-4f6f-8877-14C23A59335A}">
      <x14:table altText="Taaktabel" altTextSummary="Voer taken in deze tabel in. Neem de vervaldatum, het percentage voltooid en notities o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zoomScaleNormal="100" workbookViewId="0">
      <selection activeCell="L10" sqref="L10"/>
    </sheetView>
  </sheetViews>
  <sheetFormatPr defaultRowHeight="15" x14ac:dyDescent="0.25"/>
  <cols>
    <col min="1" max="1" width="11.85546875" bestFit="1" customWidth="1"/>
    <col min="2" max="2" width="9.7109375" bestFit="1" customWidth="1"/>
    <col min="3" max="3" width="14.140625" bestFit="1" customWidth="1"/>
    <col min="4" max="4" width="16.28515625" bestFit="1" customWidth="1"/>
    <col min="7" max="7" width="12.5703125" bestFit="1" customWidth="1"/>
    <col min="8" max="8" width="10.140625" bestFit="1" customWidth="1"/>
    <col min="9" max="9" width="14.28515625" bestFit="1" customWidth="1"/>
    <col min="10" max="10" width="11.7109375" bestFit="1" customWidth="1"/>
    <col min="11" max="11" width="7" bestFit="1" customWidth="1"/>
    <col min="12" max="12" width="9.42578125" bestFit="1" customWidth="1"/>
  </cols>
  <sheetData>
    <row r="1" spans="1:11" x14ac:dyDescent="0.25">
      <c r="B1">
        <f>LED!J10200</f>
        <v>0</v>
      </c>
    </row>
    <row r="2" spans="1:11" x14ac:dyDescent="0.25">
      <c r="D2" t="s">
        <v>11</v>
      </c>
      <c r="E2">
        <v>1000</v>
      </c>
    </row>
    <row r="3" spans="1:11" x14ac:dyDescent="0.25">
      <c r="D3" t="s">
        <v>10</v>
      </c>
      <c r="E3">
        <v>15000</v>
      </c>
      <c r="H3" s="5"/>
    </row>
    <row r="4" spans="1:11" x14ac:dyDescent="0.25">
      <c r="D4" t="s">
        <v>9</v>
      </c>
      <c r="E4">
        <v>3.3</v>
      </c>
    </row>
    <row r="5" spans="1:11" x14ac:dyDescent="0.25">
      <c r="D5" t="s">
        <v>8</v>
      </c>
      <c r="E5">
        <v>6.76</v>
      </c>
      <c r="K5" s="1"/>
    </row>
    <row r="6" spans="1:11" x14ac:dyDescent="0.25">
      <c r="D6" t="s">
        <v>6</v>
      </c>
      <c r="E6" s="5" t="s">
        <v>15</v>
      </c>
      <c r="K6" s="1"/>
    </row>
    <row r="7" spans="1:11" x14ac:dyDescent="0.25">
      <c r="D7" t="s">
        <v>5</v>
      </c>
      <c r="E7" s="4">
        <v>3.8399999999999997E-2</v>
      </c>
    </row>
    <row r="8" spans="1:11" x14ac:dyDescent="0.25">
      <c r="D8" t="s">
        <v>12</v>
      </c>
      <c r="E8">
        <v>4</v>
      </c>
    </row>
    <row r="9" spans="1:11" x14ac:dyDescent="0.25">
      <c r="D9" t="s">
        <v>13</v>
      </c>
      <c r="E9">
        <v>25</v>
      </c>
    </row>
    <row r="10" spans="1:11" x14ac:dyDescent="0.25">
      <c r="D10" t="s">
        <v>14</v>
      </c>
      <c r="E10" s="8">
        <v>0.1</v>
      </c>
      <c r="I10" t="s">
        <v>17</v>
      </c>
      <c r="J10">
        <v>300</v>
      </c>
    </row>
    <row r="11" spans="1:11" x14ac:dyDescent="0.25">
      <c r="A11" s="2"/>
      <c r="G11" s="2"/>
    </row>
    <row r="12" spans="1:11" x14ac:dyDescent="0.25">
      <c r="B12" t="s">
        <v>7</v>
      </c>
      <c r="C12" t="s">
        <v>1</v>
      </c>
      <c r="D12" t="s">
        <v>0</v>
      </c>
      <c r="E12" t="s">
        <v>2</v>
      </c>
      <c r="G12" t="s">
        <v>16</v>
      </c>
      <c r="J12" t="s">
        <v>16</v>
      </c>
    </row>
    <row r="13" spans="1:11" x14ac:dyDescent="0.25">
      <c r="B13">
        <v>7</v>
      </c>
      <c r="C13">
        <v>1</v>
      </c>
      <c r="D13" s="7">
        <f>(C13*$E$8*$B$13/1000*365/12*$E$7)+$E$5*(1-$E$10)+($E$5*(1*$E$10)*C13*(365/12*$B$13/$E$3))</f>
        <v>6.1262994444444443</v>
      </c>
      <c r="E13" s="7">
        <f t="shared" ref="E13:E40" si="0">(C13*$E$9*$B$13/1000*365/12*$E$7)+$E$4+($E$4*C13*(365/12*$B$13/$E$2))</f>
        <v>4.2070249999999998</v>
      </c>
      <c r="G13" s="7">
        <f>E13-D13</f>
        <v>-1.9192744444444445</v>
      </c>
      <c r="I13" s="3"/>
      <c r="J13" s="6">
        <f>G13*$J$10</f>
        <v>-575.78233333333333</v>
      </c>
    </row>
    <row r="14" spans="1:11" x14ac:dyDescent="0.25">
      <c r="C14">
        <v>2</v>
      </c>
      <c r="D14" s="7">
        <f t="shared" ref="D14:D40" si="1">(C14*$E$8*$B$13/1000*365/12*$E$7)+$E$5*(1-$E$10)+($E$5*(1*$E$10)*C14*(365/12*$B$13/$E$3))</f>
        <v>6.1685988888888881</v>
      </c>
      <c r="E14" s="7">
        <f t="shared" si="0"/>
        <v>5.1140499999999998</v>
      </c>
      <c r="G14" s="7">
        <f t="shared" ref="G14:G40" si="2">E14-D14</f>
        <v>-1.0545488888888883</v>
      </c>
      <c r="I14" s="3"/>
      <c r="J14" s="6">
        <f t="shared" ref="J14:J40" si="3">G14*$J$10</f>
        <v>-316.36466666666649</v>
      </c>
    </row>
    <row r="15" spans="1:11" x14ac:dyDescent="0.25">
      <c r="C15">
        <v>3</v>
      </c>
      <c r="D15" s="7">
        <f t="shared" si="1"/>
        <v>6.2108983333333336</v>
      </c>
      <c r="E15" s="7">
        <f t="shared" si="0"/>
        <v>6.0210749999999997</v>
      </c>
      <c r="G15" s="7">
        <f t="shared" si="2"/>
        <v>-0.1898233333333339</v>
      </c>
      <c r="I15" s="3"/>
      <c r="J15" s="6">
        <f t="shared" si="3"/>
        <v>-56.947000000000173</v>
      </c>
    </row>
    <row r="16" spans="1:11" x14ac:dyDescent="0.25">
      <c r="C16">
        <v>4</v>
      </c>
      <c r="D16" s="7">
        <f t="shared" si="1"/>
        <v>6.2531977777777774</v>
      </c>
      <c r="E16" s="7">
        <f t="shared" si="0"/>
        <v>6.9280999999999997</v>
      </c>
      <c r="G16" s="7">
        <f t="shared" si="2"/>
        <v>0.67490222222222229</v>
      </c>
      <c r="I16" s="3"/>
      <c r="J16" s="6">
        <f t="shared" si="3"/>
        <v>202.47066666666669</v>
      </c>
    </row>
    <row r="17" spans="3:10" x14ac:dyDescent="0.25">
      <c r="C17">
        <v>5</v>
      </c>
      <c r="D17" s="7">
        <f t="shared" si="1"/>
        <v>6.2954972222222221</v>
      </c>
      <c r="E17" s="7">
        <f t="shared" si="0"/>
        <v>7.8351249999999997</v>
      </c>
      <c r="G17" s="7">
        <f t="shared" si="2"/>
        <v>1.5396277777777776</v>
      </c>
      <c r="I17" s="3"/>
      <c r="J17" s="6">
        <f t="shared" si="3"/>
        <v>461.88833333333326</v>
      </c>
    </row>
    <row r="18" spans="3:10" x14ac:dyDescent="0.25">
      <c r="C18">
        <v>6</v>
      </c>
      <c r="D18" s="7">
        <f t="shared" si="1"/>
        <v>6.3377966666666659</v>
      </c>
      <c r="E18" s="7">
        <f t="shared" si="0"/>
        <v>8.7421499999999988</v>
      </c>
      <c r="G18" s="7">
        <f t="shared" si="2"/>
        <v>2.4043533333333329</v>
      </c>
      <c r="I18" s="3"/>
      <c r="J18" s="6">
        <f t="shared" si="3"/>
        <v>721.30599999999981</v>
      </c>
    </row>
    <row r="19" spans="3:10" x14ac:dyDescent="0.25">
      <c r="C19">
        <v>7</v>
      </c>
      <c r="D19" s="7">
        <f t="shared" si="1"/>
        <v>6.3800961111111105</v>
      </c>
      <c r="E19" s="7">
        <f t="shared" si="0"/>
        <v>9.6491749999999996</v>
      </c>
      <c r="G19" s="7">
        <f t="shared" si="2"/>
        <v>3.2690788888888891</v>
      </c>
      <c r="I19" s="3"/>
      <c r="J19" s="6">
        <f t="shared" si="3"/>
        <v>980.72366666666676</v>
      </c>
    </row>
    <row r="20" spans="3:10" x14ac:dyDescent="0.25">
      <c r="C20">
        <v>8</v>
      </c>
      <c r="D20" s="7">
        <f t="shared" si="1"/>
        <v>6.4223955555555552</v>
      </c>
      <c r="E20" s="7">
        <f t="shared" si="0"/>
        <v>10.5562</v>
      </c>
      <c r="G20" s="7">
        <f t="shared" si="2"/>
        <v>4.1338044444444453</v>
      </c>
      <c r="I20" s="3"/>
      <c r="J20" s="6">
        <f t="shared" si="3"/>
        <v>1240.1413333333335</v>
      </c>
    </row>
    <row r="21" spans="3:10" x14ac:dyDescent="0.25">
      <c r="C21">
        <v>9</v>
      </c>
      <c r="D21" s="7">
        <f t="shared" si="1"/>
        <v>6.4646949999999999</v>
      </c>
      <c r="E21" s="7">
        <f t="shared" si="0"/>
        <v>11.463225000000001</v>
      </c>
      <c r="G21" s="7">
        <f t="shared" si="2"/>
        <v>4.9985300000000015</v>
      </c>
      <c r="I21" s="3"/>
      <c r="J21" s="6">
        <f t="shared" si="3"/>
        <v>1499.5590000000004</v>
      </c>
    </row>
    <row r="22" spans="3:10" x14ac:dyDescent="0.25">
      <c r="C22">
        <v>10</v>
      </c>
      <c r="D22" s="7">
        <f t="shared" si="1"/>
        <v>6.5069944444444445</v>
      </c>
      <c r="E22" s="7">
        <f t="shared" si="0"/>
        <v>12.37025</v>
      </c>
      <c r="G22" s="7">
        <f t="shared" si="2"/>
        <v>5.8632555555555559</v>
      </c>
      <c r="I22" s="3"/>
      <c r="J22" s="6">
        <f t="shared" si="3"/>
        <v>1758.9766666666667</v>
      </c>
    </row>
    <row r="23" spans="3:10" x14ac:dyDescent="0.25">
      <c r="C23">
        <v>11</v>
      </c>
      <c r="D23" s="7">
        <f t="shared" si="1"/>
        <v>6.5492938888888883</v>
      </c>
      <c r="E23" s="7">
        <f t="shared" si="0"/>
        <v>13.277274999999999</v>
      </c>
      <c r="G23" s="7">
        <f t="shared" si="2"/>
        <v>6.7279811111111112</v>
      </c>
      <c r="I23" s="3"/>
      <c r="J23" s="6">
        <f t="shared" si="3"/>
        <v>2018.3943333333334</v>
      </c>
    </row>
    <row r="24" spans="3:10" x14ac:dyDescent="0.25">
      <c r="C24">
        <v>12</v>
      </c>
      <c r="D24" s="7">
        <f t="shared" si="1"/>
        <v>6.591593333333333</v>
      </c>
      <c r="E24" s="7">
        <f t="shared" si="0"/>
        <v>14.1843</v>
      </c>
      <c r="G24" s="7">
        <f t="shared" si="2"/>
        <v>7.5927066666666674</v>
      </c>
      <c r="I24" s="3"/>
      <c r="J24" s="6">
        <f t="shared" si="3"/>
        <v>2277.8120000000004</v>
      </c>
    </row>
    <row r="25" spans="3:10" x14ac:dyDescent="0.25">
      <c r="C25">
        <v>13</v>
      </c>
      <c r="D25" s="7">
        <f t="shared" si="1"/>
        <v>6.6338927777777768</v>
      </c>
      <c r="E25" s="7">
        <f t="shared" si="0"/>
        <v>15.091325000000001</v>
      </c>
      <c r="G25" s="7">
        <f t="shared" si="2"/>
        <v>8.4574322222222236</v>
      </c>
      <c r="I25" s="3"/>
      <c r="J25" s="6">
        <f t="shared" si="3"/>
        <v>2537.2296666666671</v>
      </c>
    </row>
    <row r="26" spans="3:10" x14ac:dyDescent="0.25">
      <c r="C26">
        <v>14</v>
      </c>
      <c r="D26" s="7">
        <f t="shared" si="1"/>
        <v>6.6761922222222214</v>
      </c>
      <c r="E26" s="7">
        <f t="shared" si="0"/>
        <v>15.99835</v>
      </c>
      <c r="G26" s="7">
        <f t="shared" si="2"/>
        <v>9.3221577777777789</v>
      </c>
      <c r="I26" s="3"/>
      <c r="J26" s="6">
        <f t="shared" si="3"/>
        <v>2796.6473333333338</v>
      </c>
    </row>
    <row r="27" spans="3:10" x14ac:dyDescent="0.25">
      <c r="C27">
        <v>15</v>
      </c>
      <c r="D27" s="7">
        <f t="shared" si="1"/>
        <v>6.718491666666667</v>
      </c>
      <c r="E27" s="7">
        <f t="shared" si="0"/>
        <v>16.905374999999999</v>
      </c>
      <c r="G27" s="7">
        <f t="shared" si="2"/>
        <v>10.186883333333332</v>
      </c>
      <c r="I27" s="3"/>
      <c r="J27" s="6">
        <f t="shared" si="3"/>
        <v>3056.0649999999996</v>
      </c>
    </row>
    <row r="28" spans="3:10" x14ac:dyDescent="0.25">
      <c r="C28">
        <v>16</v>
      </c>
      <c r="D28" s="7">
        <f t="shared" si="1"/>
        <v>6.7607911111111108</v>
      </c>
      <c r="E28" s="7">
        <f t="shared" si="0"/>
        <v>17.8124</v>
      </c>
      <c r="G28" s="7">
        <f t="shared" si="2"/>
        <v>11.051608888888889</v>
      </c>
      <c r="I28" s="3"/>
      <c r="J28" s="6">
        <f t="shared" si="3"/>
        <v>3315.4826666666668</v>
      </c>
    </row>
    <row r="29" spans="3:10" x14ac:dyDescent="0.25">
      <c r="C29">
        <v>17</v>
      </c>
      <c r="D29" s="7">
        <f t="shared" si="1"/>
        <v>6.8030905555555554</v>
      </c>
      <c r="E29" s="7">
        <f t="shared" si="0"/>
        <v>18.719425000000001</v>
      </c>
      <c r="G29" s="7">
        <f t="shared" si="2"/>
        <v>11.916334444444445</v>
      </c>
      <c r="I29" s="3"/>
      <c r="J29" s="6">
        <f t="shared" si="3"/>
        <v>3574.9003333333335</v>
      </c>
    </row>
    <row r="30" spans="3:10" x14ac:dyDescent="0.25">
      <c r="C30">
        <v>18</v>
      </c>
      <c r="D30" s="7">
        <f t="shared" si="1"/>
        <v>6.8453899999999992</v>
      </c>
      <c r="E30" s="7">
        <f t="shared" si="0"/>
        <v>19.626450000000002</v>
      </c>
      <c r="G30" s="7">
        <f t="shared" si="2"/>
        <v>12.781060000000004</v>
      </c>
      <c r="I30" s="3"/>
      <c r="J30" s="6">
        <f t="shared" si="3"/>
        <v>3834.3180000000011</v>
      </c>
    </row>
    <row r="31" spans="3:10" x14ac:dyDescent="0.25">
      <c r="C31">
        <v>19</v>
      </c>
      <c r="D31" s="7">
        <f t="shared" si="1"/>
        <v>6.8876894444444439</v>
      </c>
      <c r="E31" s="7">
        <f t="shared" si="0"/>
        <v>20.533475000000003</v>
      </c>
      <c r="G31" s="7">
        <f t="shared" si="2"/>
        <v>13.645785555555559</v>
      </c>
      <c r="I31" s="3"/>
      <c r="J31" s="6">
        <f t="shared" si="3"/>
        <v>4093.7356666666678</v>
      </c>
    </row>
    <row r="32" spans="3:10" x14ac:dyDescent="0.25">
      <c r="C32">
        <v>20</v>
      </c>
      <c r="D32" s="7">
        <f t="shared" si="1"/>
        <v>6.9299888888888894</v>
      </c>
      <c r="E32" s="7">
        <f t="shared" si="0"/>
        <v>21.4405</v>
      </c>
      <c r="G32" s="7">
        <f t="shared" si="2"/>
        <v>14.510511111111111</v>
      </c>
      <c r="I32" s="3"/>
      <c r="J32" s="6">
        <f t="shared" si="3"/>
        <v>4353.1533333333336</v>
      </c>
    </row>
    <row r="33" spans="3:10" x14ac:dyDescent="0.25">
      <c r="C33">
        <v>21</v>
      </c>
      <c r="D33" s="7">
        <f t="shared" si="1"/>
        <v>6.9722883333333323</v>
      </c>
      <c r="E33" s="7">
        <f t="shared" si="0"/>
        <v>22.347525000000001</v>
      </c>
      <c r="G33" s="7">
        <f t="shared" si="2"/>
        <v>15.37523666666667</v>
      </c>
      <c r="I33" s="3"/>
      <c r="J33" s="6">
        <f t="shared" si="3"/>
        <v>4612.5710000000008</v>
      </c>
    </row>
    <row r="34" spans="3:10" x14ac:dyDescent="0.25">
      <c r="C34">
        <v>22</v>
      </c>
      <c r="D34" s="7">
        <f t="shared" si="1"/>
        <v>7.0145877777777779</v>
      </c>
      <c r="E34" s="7">
        <f t="shared" si="0"/>
        <v>23.254550000000002</v>
      </c>
      <c r="G34" s="7">
        <f t="shared" si="2"/>
        <v>16.239962222222225</v>
      </c>
      <c r="I34" s="3"/>
      <c r="J34" s="6">
        <f t="shared" si="3"/>
        <v>4871.9886666666671</v>
      </c>
    </row>
    <row r="35" spans="3:10" x14ac:dyDescent="0.25">
      <c r="C35">
        <v>23</v>
      </c>
      <c r="D35" s="7">
        <f t="shared" si="1"/>
        <v>7.0568872222222216</v>
      </c>
      <c r="E35" s="7">
        <f t="shared" si="0"/>
        <v>24.161575000000003</v>
      </c>
      <c r="G35" s="7">
        <f t="shared" si="2"/>
        <v>17.10468777777778</v>
      </c>
      <c r="I35" s="3"/>
      <c r="J35" s="6">
        <f t="shared" si="3"/>
        <v>5131.4063333333343</v>
      </c>
    </row>
    <row r="36" spans="3:10" x14ac:dyDescent="0.25">
      <c r="C36">
        <v>24</v>
      </c>
      <c r="D36" s="7">
        <f t="shared" si="1"/>
        <v>7.0991866666666663</v>
      </c>
      <c r="E36" s="7">
        <f t="shared" si="0"/>
        <v>25.0686</v>
      </c>
      <c r="G36" s="7">
        <f t="shared" si="2"/>
        <v>17.969413333333335</v>
      </c>
      <c r="I36" s="3"/>
      <c r="J36" s="6">
        <f t="shared" si="3"/>
        <v>5390.8240000000005</v>
      </c>
    </row>
    <row r="37" spans="3:10" x14ac:dyDescent="0.25">
      <c r="C37">
        <v>25</v>
      </c>
      <c r="D37" s="7">
        <f t="shared" si="1"/>
        <v>7.1414861111111101</v>
      </c>
      <c r="E37" s="7">
        <f t="shared" si="0"/>
        <v>25.975625000000004</v>
      </c>
      <c r="G37" s="7">
        <f t="shared" si="2"/>
        <v>18.834138888888894</v>
      </c>
      <c r="I37" s="3"/>
      <c r="J37" s="6">
        <f t="shared" si="3"/>
        <v>5650.2416666666686</v>
      </c>
    </row>
    <row r="38" spans="3:10" x14ac:dyDescent="0.25">
      <c r="C38">
        <v>26</v>
      </c>
      <c r="D38" s="7">
        <f t="shared" si="1"/>
        <v>7.1837855555555548</v>
      </c>
      <c r="E38" s="7">
        <f t="shared" si="0"/>
        <v>26.882650000000002</v>
      </c>
      <c r="G38" s="7">
        <f t="shared" si="2"/>
        <v>19.698864444444446</v>
      </c>
      <c r="I38" s="3"/>
      <c r="J38" s="6">
        <f t="shared" si="3"/>
        <v>5909.659333333334</v>
      </c>
    </row>
    <row r="39" spans="3:10" x14ac:dyDescent="0.25">
      <c r="C39">
        <v>27</v>
      </c>
      <c r="D39" s="7">
        <f t="shared" si="1"/>
        <v>7.2260850000000003</v>
      </c>
      <c r="E39" s="7">
        <f t="shared" si="0"/>
        <v>27.789675000000003</v>
      </c>
      <c r="G39" s="7">
        <f t="shared" si="2"/>
        <v>20.563590000000001</v>
      </c>
      <c r="I39" s="3"/>
      <c r="J39" s="6">
        <f t="shared" si="3"/>
        <v>6169.0770000000002</v>
      </c>
    </row>
    <row r="40" spans="3:10" x14ac:dyDescent="0.25">
      <c r="C40">
        <v>28</v>
      </c>
      <c r="D40" s="7">
        <f t="shared" si="1"/>
        <v>7.2683844444444441</v>
      </c>
      <c r="E40" s="7">
        <f t="shared" si="0"/>
        <v>28.6967</v>
      </c>
      <c r="G40" s="7">
        <f t="shared" si="2"/>
        <v>21.428315555555557</v>
      </c>
      <c r="I40" s="3"/>
      <c r="J40" s="6">
        <f t="shared" si="3"/>
        <v>6428.4946666666674</v>
      </c>
    </row>
    <row r="41" spans="3:10" x14ac:dyDescent="0.25">
      <c r="D41" s="7"/>
      <c r="E41" s="7"/>
      <c r="I41" s="3"/>
      <c r="J41" s="6"/>
    </row>
    <row r="42" spans="3:10" x14ac:dyDescent="0.25">
      <c r="D42" s="7"/>
      <c r="E42" s="7"/>
      <c r="I42" s="3"/>
      <c r="J42" s="6"/>
    </row>
    <row r="43" spans="3:10" x14ac:dyDescent="0.25">
      <c r="D43" s="7"/>
      <c r="E43" s="7"/>
      <c r="I43" s="3"/>
      <c r="J43" s="6"/>
    </row>
    <row r="44" spans="3:10" x14ac:dyDescent="0.25">
      <c r="D44" s="7"/>
      <c r="E44" s="7"/>
      <c r="I44" s="3"/>
      <c r="J44" s="6"/>
    </row>
    <row r="45" spans="3:10" x14ac:dyDescent="0.25">
      <c r="D45" s="7"/>
      <c r="E45" s="7"/>
      <c r="I45" s="3"/>
      <c r="J45" s="6"/>
    </row>
    <row r="46" spans="3:10" x14ac:dyDescent="0.25">
      <c r="D46" s="7"/>
      <c r="E46" s="7"/>
      <c r="I46" s="3"/>
      <c r="J46" s="6"/>
    </row>
    <row r="47" spans="3:10" x14ac:dyDescent="0.25">
      <c r="D47" s="7"/>
      <c r="E47" s="7"/>
      <c r="I47" s="3"/>
      <c r="J47" s="6"/>
    </row>
    <row r="48" spans="3:10" x14ac:dyDescent="0.25">
      <c r="D48" s="7"/>
      <c r="E48" s="7"/>
      <c r="I48" s="3"/>
      <c r="J48" s="6"/>
    </row>
    <row r="49" spans="4:10" x14ac:dyDescent="0.25">
      <c r="D49" s="7"/>
      <c r="E49" s="7"/>
      <c r="I49" s="3"/>
      <c r="J49" s="6"/>
    </row>
    <row r="50" spans="4:10" x14ac:dyDescent="0.25">
      <c r="D50" s="7"/>
      <c r="E50" s="7"/>
      <c r="I50" s="3"/>
      <c r="J50" s="6"/>
    </row>
    <row r="51" spans="4:10" x14ac:dyDescent="0.25">
      <c r="D51" s="7"/>
      <c r="E51" s="7"/>
    </row>
    <row r="52" spans="4:10" x14ac:dyDescent="0.25">
      <c r="D52" s="7"/>
      <c r="E52" s="7"/>
    </row>
    <row r="53" spans="4:10" x14ac:dyDescent="0.25">
      <c r="D53" s="7"/>
      <c r="E53" s="7"/>
    </row>
    <row r="54" spans="4:10" x14ac:dyDescent="0.25">
      <c r="D54" s="7"/>
      <c r="E54" s="7"/>
    </row>
    <row r="55" spans="4:10" x14ac:dyDescent="0.25">
      <c r="D55" s="7"/>
      <c r="E55" s="7"/>
    </row>
    <row r="56" spans="4:10" x14ac:dyDescent="0.25">
      <c r="D56" s="7"/>
      <c r="E56" s="7"/>
    </row>
    <row r="57" spans="4:10" x14ac:dyDescent="0.25">
      <c r="D57" s="7"/>
      <c r="E57" s="7"/>
    </row>
    <row r="58" spans="4:10" x14ac:dyDescent="0.25">
      <c r="D58" s="7"/>
      <c r="E58" s="7"/>
    </row>
    <row r="59" spans="4:10" x14ac:dyDescent="0.25">
      <c r="D59" s="7"/>
      <c r="E59" s="7"/>
    </row>
    <row r="60" spans="4:10" x14ac:dyDescent="0.25">
      <c r="D60" s="7"/>
      <c r="E60" s="7"/>
    </row>
    <row r="61" spans="4:10" x14ac:dyDescent="0.25">
      <c r="D61" s="7"/>
      <c r="E61" s="7"/>
    </row>
    <row r="62" spans="4:10" x14ac:dyDescent="0.25">
      <c r="D62" s="7"/>
      <c r="E62" s="7"/>
    </row>
    <row r="63" spans="4:10" x14ac:dyDescent="0.25">
      <c r="D63" s="7"/>
      <c r="E63" s="7"/>
    </row>
    <row r="64" spans="4:10" x14ac:dyDescent="0.25">
      <c r="D64" s="7"/>
      <c r="E64" s="7"/>
    </row>
    <row r="65" spans="3:5" x14ac:dyDescent="0.25">
      <c r="D65" s="7"/>
      <c r="E65" s="7"/>
    </row>
    <row r="66" spans="3:5" x14ac:dyDescent="0.25">
      <c r="D66" s="7"/>
      <c r="E66" s="7"/>
    </row>
    <row r="67" spans="3:5" x14ac:dyDescent="0.25">
      <c r="D67" s="7"/>
      <c r="E67" s="7"/>
    </row>
    <row r="68" spans="3:5" x14ac:dyDescent="0.25">
      <c r="D68" s="7"/>
      <c r="E68" s="7"/>
    </row>
    <row r="69" spans="3:5" x14ac:dyDescent="0.25">
      <c r="D69" s="7"/>
      <c r="E69" s="7"/>
    </row>
    <row r="70" spans="3:5" x14ac:dyDescent="0.25">
      <c r="D70" s="7"/>
      <c r="E70" s="7"/>
    </row>
    <row r="71" spans="3:5" x14ac:dyDescent="0.25">
      <c r="D71" s="7"/>
      <c r="E71" s="7"/>
    </row>
    <row r="72" spans="3:5" x14ac:dyDescent="0.25">
      <c r="D72" s="7"/>
      <c r="E72" s="7"/>
    </row>
    <row r="73" spans="3:5" x14ac:dyDescent="0.25">
      <c r="D73" s="7"/>
      <c r="E73" s="7"/>
    </row>
    <row r="74" spans="3:5" x14ac:dyDescent="0.25">
      <c r="D74" s="7"/>
      <c r="E74" s="7"/>
    </row>
    <row r="75" spans="3:5" x14ac:dyDescent="0.25">
      <c r="D75" s="7"/>
      <c r="E75" s="7"/>
    </row>
    <row r="76" spans="3:5" x14ac:dyDescent="0.25">
      <c r="D76" s="7"/>
      <c r="E76" s="7"/>
    </row>
    <row r="77" spans="3:5" x14ac:dyDescent="0.25">
      <c r="D77" s="7"/>
      <c r="E77" s="7"/>
    </row>
    <row r="78" spans="3:5" x14ac:dyDescent="0.25">
      <c r="D78" s="7"/>
      <c r="E78" s="7"/>
    </row>
    <row r="79" spans="3:5" x14ac:dyDescent="0.25">
      <c r="C79" s="6"/>
      <c r="D79" s="7"/>
    </row>
    <row r="80" spans="3:5" x14ac:dyDescent="0.25">
      <c r="C80" s="6"/>
      <c r="D80" s="7"/>
    </row>
    <row r="81" spans="3:4" x14ac:dyDescent="0.25">
      <c r="C81" s="6"/>
      <c r="D81" s="7"/>
    </row>
    <row r="82" spans="3:4" x14ac:dyDescent="0.25">
      <c r="C82" s="6"/>
      <c r="D82" s="7"/>
    </row>
    <row r="83" spans="3:4" x14ac:dyDescent="0.25">
      <c r="C83" s="6"/>
      <c r="D83" s="7"/>
    </row>
    <row r="84" spans="3:4" x14ac:dyDescent="0.25">
      <c r="C84" s="6"/>
      <c r="D84" s="7"/>
    </row>
    <row r="85" spans="3:4" x14ac:dyDescent="0.25">
      <c r="C85" s="6"/>
      <c r="D85" s="7"/>
    </row>
    <row r="86" spans="3:4" x14ac:dyDescent="0.25">
      <c r="C86" s="6"/>
      <c r="D86" s="7"/>
    </row>
    <row r="87" spans="3:4" x14ac:dyDescent="0.25">
      <c r="C87" s="6"/>
      <c r="D87" s="7"/>
    </row>
    <row r="88" spans="3:4" x14ac:dyDescent="0.25">
      <c r="C88" s="6"/>
      <c r="D88" s="7"/>
    </row>
    <row r="89" spans="3:4" x14ac:dyDescent="0.25">
      <c r="C89" s="6"/>
      <c r="D89" s="7"/>
    </row>
    <row r="90" spans="3:4" x14ac:dyDescent="0.25">
      <c r="C90" s="6"/>
      <c r="D90" s="7"/>
    </row>
    <row r="91" spans="3:4" x14ac:dyDescent="0.25">
      <c r="C91" s="6"/>
      <c r="D91" s="7"/>
    </row>
    <row r="92" spans="3:4" x14ac:dyDescent="0.25">
      <c r="C92" s="6"/>
      <c r="D92" s="7"/>
    </row>
    <row r="93" spans="3:4" x14ac:dyDescent="0.25">
      <c r="C93" s="6"/>
      <c r="D93" s="7"/>
    </row>
    <row r="94" spans="3:4" x14ac:dyDescent="0.25">
      <c r="C94" s="6"/>
      <c r="D94" s="7"/>
    </row>
    <row r="95" spans="3:4" x14ac:dyDescent="0.25">
      <c r="C95" s="6"/>
      <c r="D95" s="7"/>
    </row>
    <row r="96" spans="3:4" x14ac:dyDescent="0.25">
      <c r="C96" s="6"/>
      <c r="D96" s="7"/>
    </row>
    <row r="97" spans="3:4" x14ac:dyDescent="0.25">
      <c r="C97" s="6"/>
      <c r="D97" s="7"/>
    </row>
    <row r="98" spans="3:4" x14ac:dyDescent="0.25">
      <c r="C98" s="6"/>
      <c r="D98" s="7"/>
    </row>
    <row r="99" spans="3:4" x14ac:dyDescent="0.25">
      <c r="C99" s="6"/>
      <c r="D99" s="7"/>
    </row>
    <row r="100" spans="3:4" x14ac:dyDescent="0.25">
      <c r="C100" s="6"/>
      <c r="D100" s="7"/>
    </row>
    <row r="101" spans="3:4" x14ac:dyDescent="0.25">
      <c r="C101" s="6"/>
      <c r="D101" s="7"/>
    </row>
    <row r="102" spans="3:4" x14ac:dyDescent="0.25">
      <c r="C102" s="6"/>
      <c r="D102" s="7"/>
    </row>
    <row r="103" spans="3:4" x14ac:dyDescent="0.25">
      <c r="C103" s="6"/>
      <c r="D103" s="7"/>
    </row>
    <row r="104" spans="3:4" x14ac:dyDescent="0.25">
      <c r="C104" s="6"/>
      <c r="D104" s="7"/>
    </row>
    <row r="105" spans="3:4" x14ac:dyDescent="0.25">
      <c r="C105" s="6"/>
      <c r="D105" s="7"/>
    </row>
    <row r="106" spans="3:4" x14ac:dyDescent="0.25">
      <c r="C106" s="6"/>
      <c r="D106" s="7"/>
    </row>
    <row r="107" spans="3:4" x14ac:dyDescent="0.25">
      <c r="C107" s="6"/>
      <c r="D107" s="7"/>
    </row>
    <row r="108" spans="3:4" x14ac:dyDescent="0.25">
      <c r="C108" s="6"/>
      <c r="D108" s="7"/>
    </row>
    <row r="109" spans="3:4" x14ac:dyDescent="0.25">
      <c r="C109" s="6"/>
      <c r="D109" s="7"/>
    </row>
    <row r="110" spans="3:4" x14ac:dyDescent="0.25">
      <c r="C110" s="6"/>
      <c r="D110" s="7"/>
    </row>
    <row r="111" spans="3:4" x14ac:dyDescent="0.25">
      <c r="C111" s="6"/>
      <c r="D111" s="7"/>
    </row>
    <row r="112" spans="3:4" x14ac:dyDescent="0.25">
      <c r="C112" s="6"/>
      <c r="D112" s="7"/>
    </row>
    <row r="113" spans="3:11" x14ac:dyDescent="0.25">
      <c r="C113" s="1"/>
    </row>
    <row r="114" spans="3:11" x14ac:dyDescent="0.25">
      <c r="C114" s="1"/>
      <c r="H114" t="s">
        <v>3</v>
      </c>
      <c r="K114" t="s">
        <v>4</v>
      </c>
    </row>
    <row r="115" spans="3:11" x14ac:dyDescent="0.25">
      <c r="C115" s="1"/>
      <c r="H115">
        <f>C112*5</f>
        <v>0</v>
      </c>
      <c r="I115">
        <f>D112*5</f>
        <v>0</v>
      </c>
      <c r="K115">
        <f>I115-H115</f>
        <v>0</v>
      </c>
    </row>
    <row r="116" spans="3:11" x14ac:dyDescent="0.25">
      <c r="C116" s="1"/>
    </row>
    <row r="117" spans="3:11" x14ac:dyDescent="0.25">
      <c r="C117" s="1"/>
    </row>
    <row r="118" spans="3:11" x14ac:dyDescent="0.25">
      <c r="C118" s="1"/>
    </row>
    <row r="119" spans="3:11" x14ac:dyDescent="0.25">
      <c r="C119" s="1"/>
    </row>
    <row r="120" spans="3:11" x14ac:dyDescent="0.25">
      <c r="C120" s="1"/>
    </row>
    <row r="121" spans="3:11" x14ac:dyDescent="0.25">
      <c r="C121" s="1"/>
    </row>
    <row r="122" spans="3:11" x14ac:dyDescent="0.25">
      <c r="C122" s="1"/>
    </row>
    <row r="123" spans="3:11" x14ac:dyDescent="0.25">
      <c r="C123" s="1"/>
    </row>
    <row r="124" spans="3:11" x14ac:dyDescent="0.25">
      <c r="C124" s="1"/>
    </row>
    <row r="125" spans="3:11" x14ac:dyDescent="0.25">
      <c r="C125" s="1"/>
    </row>
    <row r="126" spans="3:11" x14ac:dyDescent="0.25">
      <c r="C126" s="1"/>
    </row>
    <row r="127" spans="3:11" x14ac:dyDescent="0.25">
      <c r="C127" s="1"/>
    </row>
    <row r="128" spans="3:11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4" sqref="A4"/>
    </sheetView>
  </sheetViews>
  <sheetFormatPr defaultRowHeight="15" x14ac:dyDescent="0.25"/>
  <cols>
    <col min="1" max="1" width="17.5703125" bestFit="1" customWidth="1"/>
  </cols>
  <sheetData>
    <row r="1" spans="1:5" ht="36" x14ac:dyDescent="0.3">
      <c r="A1" s="9" t="s">
        <v>18</v>
      </c>
      <c r="B1" s="10"/>
      <c r="C1" s="11"/>
      <c r="D1" s="12"/>
      <c r="E1" s="12"/>
    </row>
    <row r="2" spans="1:5" ht="20.25" thickBot="1" x14ac:dyDescent="0.35">
      <c r="A2" s="13" t="s">
        <v>19</v>
      </c>
      <c r="B2" s="14"/>
      <c r="C2" s="15"/>
      <c r="D2" s="15"/>
      <c r="E2" s="15"/>
    </row>
    <row r="3" spans="1:5" ht="32.25" thickTop="1" x14ac:dyDescent="0.5">
      <c r="A3" s="16">
        <f>SUM(B6:B8)</f>
        <v>535</v>
      </c>
      <c r="B3" s="14"/>
      <c r="C3" s="15"/>
      <c r="D3" s="15"/>
      <c r="E3" s="15"/>
    </row>
    <row r="4" spans="1:5" x14ac:dyDescent="0.25">
      <c r="A4" s="17"/>
      <c r="B4" s="14"/>
      <c r="C4" s="15"/>
      <c r="D4" s="15"/>
      <c r="E4" s="15"/>
    </row>
    <row r="5" spans="1:5" x14ac:dyDescent="0.25">
      <c r="A5" s="18" t="s">
        <v>20</v>
      </c>
      <c r="B5" s="19" t="s">
        <v>21</v>
      </c>
      <c r="C5" s="12"/>
      <c r="D5" s="12"/>
      <c r="E5" s="12"/>
    </row>
    <row r="6" spans="1:5" x14ac:dyDescent="0.25">
      <c r="A6" s="20" t="s">
        <v>22</v>
      </c>
      <c r="B6" s="21">
        <v>500</v>
      </c>
      <c r="C6" s="12"/>
      <c r="D6" s="12"/>
      <c r="E6" s="12"/>
    </row>
    <row r="7" spans="1:5" x14ac:dyDescent="0.25">
      <c r="A7" s="20" t="s">
        <v>23</v>
      </c>
      <c r="B7" s="21">
        <v>20</v>
      </c>
      <c r="C7" s="12"/>
      <c r="D7" s="12"/>
      <c r="E7" s="12"/>
    </row>
    <row r="8" spans="1:5" ht="45" x14ac:dyDescent="0.25">
      <c r="A8" s="20" t="s">
        <v>24</v>
      </c>
      <c r="B8" s="22">
        <v>15</v>
      </c>
      <c r="C8" s="12"/>
      <c r="D8" s="12"/>
      <c r="E8" s="12"/>
    </row>
    <row r="9" spans="1:5" x14ac:dyDescent="0.25">
      <c r="A9" s="20"/>
      <c r="B9" s="21"/>
      <c r="C9" s="23"/>
      <c r="D9" s="12"/>
      <c r="E9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6" sqref="B6"/>
    </sheetView>
  </sheetViews>
  <sheetFormatPr defaultRowHeight="15" x14ac:dyDescent="0.25"/>
  <cols>
    <col min="1" max="1" width="29.140625" customWidth="1"/>
    <col min="2" max="2" width="10.85546875" bestFit="1" customWidth="1"/>
  </cols>
  <sheetData>
    <row r="1" spans="1:2" x14ac:dyDescent="0.25">
      <c r="A1" t="s">
        <v>25</v>
      </c>
      <c r="B1">
        <v>200</v>
      </c>
    </row>
    <row r="2" spans="1:2" x14ac:dyDescent="0.25">
      <c r="A2" t="s">
        <v>26</v>
      </c>
      <c r="B2" s="24">
        <v>0.64349999999999996</v>
      </c>
    </row>
    <row r="3" spans="1:2" x14ac:dyDescent="0.25">
      <c r="A3" t="s">
        <v>14</v>
      </c>
      <c r="B3" s="25">
        <v>0.3</v>
      </c>
    </row>
    <row r="4" spans="1:2" x14ac:dyDescent="0.25">
      <c r="A4" s="2" t="s">
        <v>27</v>
      </c>
      <c r="B4" s="26">
        <f>(B1*B2)-B3*(B1*B2)</f>
        <v>90.09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B1" s="44" t="s">
        <v>34</v>
      </c>
      <c r="C1" s="44" t="s">
        <v>35</v>
      </c>
      <c r="D1" s="44" t="s">
        <v>36</v>
      </c>
    </row>
    <row r="2" spans="1:4" x14ac:dyDescent="0.25">
      <c r="A2" s="45" t="s">
        <v>37</v>
      </c>
      <c r="B2" s="46">
        <v>100</v>
      </c>
      <c r="C2" s="47">
        <v>0.05</v>
      </c>
      <c r="D2" s="47">
        <f>B2*C2</f>
        <v>5</v>
      </c>
    </row>
    <row r="3" spans="1:4" x14ac:dyDescent="0.25">
      <c r="A3" s="48" t="s">
        <v>38</v>
      </c>
      <c r="B3" s="49">
        <v>6</v>
      </c>
      <c r="C3" s="50">
        <v>10.66</v>
      </c>
      <c r="D3" s="50">
        <f>B3*C3</f>
        <v>63.96</v>
      </c>
    </row>
    <row r="4" spans="1:4" x14ac:dyDescent="0.25">
      <c r="A4" s="46" t="s">
        <v>39</v>
      </c>
      <c r="B4" s="51" t="s">
        <v>40</v>
      </c>
      <c r="C4" s="51" t="s">
        <v>41</v>
      </c>
      <c r="D4" s="47">
        <v>1</v>
      </c>
    </row>
    <row r="5" spans="1:4" x14ac:dyDescent="0.25">
      <c r="C5" s="52" t="s">
        <v>42</v>
      </c>
      <c r="D5" s="53">
        <f>SUM(D2:D4)</f>
        <v>69.960000000000008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5" width="11.42578125" customWidth="1"/>
  </cols>
  <sheetData>
    <row r="1" spans="2:5" ht="15.75" thickBot="1" x14ac:dyDescent="0.3"/>
    <row r="2" spans="2:5" ht="15.75" thickBot="1" x14ac:dyDescent="0.3">
      <c r="B2" s="40" t="s">
        <v>32</v>
      </c>
      <c r="C2" s="41"/>
      <c r="D2" s="42" t="s">
        <v>33</v>
      </c>
      <c r="E2" s="43"/>
    </row>
    <row r="3" spans="2:5" x14ac:dyDescent="0.25">
      <c r="B3" s="34" t="s">
        <v>0</v>
      </c>
      <c r="C3" s="30">
        <f>(LED!J10*LED!E5)-(LED!J10*LED!E5*LED!E10)</f>
        <v>1825.2</v>
      </c>
      <c r="D3" s="37" t="s">
        <v>0</v>
      </c>
      <c r="E3" s="31">
        <f>C3-((LED!J10*LED!E5)-(LED!J10*LED!E5*5%))</f>
        <v>-101.39999999999986</v>
      </c>
    </row>
    <row r="4" spans="2:5" x14ac:dyDescent="0.25">
      <c r="B4" s="35" t="s">
        <v>28</v>
      </c>
      <c r="C4" s="32">
        <f>ICC!A3</f>
        <v>535</v>
      </c>
      <c r="D4" s="38" t="s">
        <v>28</v>
      </c>
      <c r="E4" s="31">
        <f>C4</f>
        <v>535</v>
      </c>
    </row>
    <row r="5" spans="2:5" x14ac:dyDescent="0.25">
      <c r="B5" s="35" t="s">
        <v>29</v>
      </c>
      <c r="C5" s="32">
        <f>OXFAM!B4</f>
        <v>90.09</v>
      </c>
      <c r="D5" s="38" t="s">
        <v>29</v>
      </c>
      <c r="E5" s="31">
        <f>C5</f>
        <v>90.09</v>
      </c>
    </row>
    <row r="6" spans="2:5" x14ac:dyDescent="0.25">
      <c r="B6" s="35" t="s">
        <v>30</v>
      </c>
      <c r="C6" s="32">
        <f>'CM + PROMO'!D5</f>
        <v>69.960000000000008</v>
      </c>
      <c r="D6" s="38" t="s">
        <v>30</v>
      </c>
      <c r="E6" s="31">
        <f>'CM + PROMO'!D3-8*6</f>
        <v>15.96</v>
      </c>
    </row>
    <row r="7" spans="2:5" x14ac:dyDescent="0.25">
      <c r="B7" s="35"/>
      <c r="C7" s="27"/>
      <c r="D7" s="38"/>
      <c r="E7" s="29"/>
    </row>
    <row r="8" spans="2:5" ht="15.75" thickBot="1" x14ac:dyDescent="0.3">
      <c r="B8" s="36" t="s">
        <v>31</v>
      </c>
      <c r="C8" s="28">
        <f>SUM(C3:C6)</f>
        <v>2520.25</v>
      </c>
      <c r="D8" s="39" t="s">
        <v>31</v>
      </c>
      <c r="E8" s="33">
        <f>SUM(E3:E7)</f>
        <v>539.6500000000002</v>
      </c>
    </row>
  </sheetData>
  <mergeCells count="2"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LED</vt:lpstr>
      <vt:lpstr>ICC</vt:lpstr>
      <vt:lpstr>OXFAM</vt:lpstr>
      <vt:lpstr>CM + PROMO</vt:lpstr>
      <vt:lpstr>Total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 Podgaetskiy</dc:creator>
  <cp:lastModifiedBy>Nino .</cp:lastModifiedBy>
  <dcterms:created xsi:type="dcterms:W3CDTF">2016-03-17T14:49:23Z</dcterms:created>
  <dcterms:modified xsi:type="dcterms:W3CDTF">2016-05-05T15:45:27Z</dcterms:modified>
</cp:coreProperties>
</file>